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311" yWindow="1470" windowWidth="1614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<sst xmlns="http://schemas.openxmlformats.org/spreadsheetml/2006/main" count="43" uniqueCount="39">
  <si>
    <t>Jovian Mutual Eclipse intervals for all combinations</t>
  </si>
  <si>
    <t>P1=</t>
  </si>
  <si>
    <t>P2=</t>
  </si>
  <si>
    <t>P3=</t>
  </si>
  <si>
    <t>P4=</t>
  </si>
  <si>
    <t>Siderial Periods</t>
  </si>
  <si>
    <t>L Jupiter=</t>
  </si>
  <si>
    <t>l1=</t>
  </si>
  <si>
    <t>l2=</t>
  </si>
  <si>
    <t>l3=</t>
  </si>
  <si>
    <t>l4=</t>
  </si>
  <si>
    <t>Heliocentric Longitudes</t>
  </si>
  <si>
    <t>Degrees per day</t>
  </si>
  <si>
    <t>Modified Helio Longitudes</t>
  </si>
  <si>
    <t>1000TAN2=</t>
  </si>
  <si>
    <t>1000TAN3=</t>
  </si>
  <si>
    <t>1000TAN4=</t>
  </si>
  <si>
    <t>1000TAN1=</t>
  </si>
  <si>
    <t>Differences</t>
  </si>
  <si>
    <t>1,2</t>
  </si>
  <si>
    <t>1,3</t>
  </si>
  <si>
    <t>1,4</t>
  </si>
  <si>
    <t>2,3</t>
  </si>
  <si>
    <t>2,4</t>
  </si>
  <si>
    <t>3,4</t>
  </si>
  <si>
    <t>Delta Time</t>
  </si>
  <si>
    <t>days</t>
  </si>
  <si>
    <t>Rotated Helio Longs</t>
  </si>
  <si>
    <t>Orbit R Jupiter=</t>
  </si>
  <si>
    <t>Orbit r1=</t>
  </si>
  <si>
    <t>Orbit r2=</t>
  </si>
  <si>
    <t>Orbit r3=</t>
  </si>
  <si>
    <t>Orbit r4=</t>
  </si>
  <si>
    <t>Million Kms</t>
  </si>
  <si>
    <t>Io</t>
  </si>
  <si>
    <t>Europa</t>
  </si>
  <si>
    <t>Ganymede</t>
  </si>
  <si>
    <t>Callisto</t>
  </si>
  <si>
    <t>Distance behind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</si>
</sst>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"/>
    <numFmt numFmtId="165" formatCode="#0&quot; days&quot;"/>
    <numFmt numFmtId="166" formatCode="#0&quot; Hours&quot;"/>
    <numFmt numFmtId="167" formatCode="#0&quot; Mins&quot;"/>
  </numFmts>
  <fonts count="2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right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5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1" max="1" width="13.28125" style="0" customWidth="1"/>
    <col min="2" max="2" width="12.00390625" style="0" customWidth="1"/>
    <col min="4" max="4" width="4.57421875" style="0" customWidth="1"/>
    <col min="7" max="7" width="3.28125" style="0" customWidth="1"/>
    <col min="8" max="8" width="10.7109375" style="0" customWidth="1"/>
    <col min="11" max="11" width="7.28125" style="0" customWidth="1"/>
    <col min="12" max="12" width="9.8515625" style="0" customWidth="1"/>
    <col min="13" max="13" width="9.7109375" style="0" bestFit="1" customWidth="1"/>
    <col min="14" max="15" width="8.00390625" style="0" customWidth="1"/>
  </cols>
  <sheetData>
    <row r="2" ht="12.75">
      <c r="A2" t="s">
        <v>0</v>
      </c>
    </row>
    <row r="3" spans="9:15" ht="12.75">
      <c r="I3" t="s">
        <v>11</v>
      </c>
      <c r="M3" s="4">
        <v>42155</v>
      </c>
      <c r="O3" s="5">
        <v>0.5</v>
      </c>
    </row>
    <row r="4" spans="1:10" ht="12.75">
      <c r="A4" s="1" t="s">
        <v>28</v>
      </c>
      <c r="B4">
        <v>780.39</v>
      </c>
      <c r="C4" t="s">
        <v>33</v>
      </c>
      <c r="I4" s="1" t="s">
        <v>6</v>
      </c>
      <c r="J4" s="10">
        <v>146.57</v>
      </c>
    </row>
    <row r="5" spans="1:9" ht="12.75">
      <c r="A5" s="1"/>
      <c r="E5" t="s">
        <v>5</v>
      </c>
      <c r="I5" s="1"/>
    </row>
    <row r="6" spans="1:12" ht="12.75">
      <c r="A6" s="1" t="s">
        <v>29</v>
      </c>
      <c r="B6">
        <v>0.421604</v>
      </c>
      <c r="C6" t="s">
        <v>33</v>
      </c>
      <c r="E6" s="1" t="s">
        <v>1</v>
      </c>
      <c r="F6">
        <v>1.76914</v>
      </c>
      <c r="I6" s="1" t="s">
        <v>7</v>
      </c>
      <c r="J6" s="10">
        <v>291.5238</v>
      </c>
      <c r="L6" t="s">
        <v>34</v>
      </c>
    </row>
    <row r="7" spans="1:12" ht="12.75">
      <c r="A7" s="1" t="s">
        <v>30</v>
      </c>
      <c r="B7">
        <v>0.670814</v>
      </c>
      <c r="C7" t="s">
        <v>33</v>
      </c>
      <c r="E7" s="1" t="s">
        <v>2</v>
      </c>
      <c r="F7">
        <v>3.55118</v>
      </c>
      <c r="I7" s="1" t="s">
        <v>8</v>
      </c>
      <c r="J7" s="10">
        <v>247.2135</v>
      </c>
      <c r="L7" t="s">
        <v>35</v>
      </c>
    </row>
    <row r="8" spans="1:12" ht="12.75">
      <c r="A8" s="1" t="s">
        <v>31</v>
      </c>
      <c r="B8">
        <v>1.07</v>
      </c>
      <c r="C8" t="s">
        <v>33</v>
      </c>
      <c r="E8" s="1" t="s">
        <v>3</v>
      </c>
      <c r="F8">
        <v>7.15455</v>
      </c>
      <c r="I8" s="1" t="s">
        <v>9</v>
      </c>
      <c r="J8" s="10">
        <v>136.3059</v>
      </c>
      <c r="L8" t="s">
        <v>36</v>
      </c>
    </row>
    <row r="9" spans="1:12" ht="12.75">
      <c r="A9" s="1" t="s">
        <v>32</v>
      </c>
      <c r="B9">
        <v>1.88202</v>
      </c>
      <c r="C9" t="s">
        <v>33</v>
      </c>
      <c r="E9" s="1" t="s">
        <v>4</v>
      </c>
      <c r="F9">
        <v>16.68902</v>
      </c>
      <c r="I9" s="1" t="s">
        <v>10</v>
      </c>
      <c r="J9" s="10">
        <v>182.2602</v>
      </c>
      <c r="L9" t="s">
        <v>37</v>
      </c>
    </row>
    <row r="11" spans="5:16" ht="12.75">
      <c r="E11" s="1" t="s">
        <v>12</v>
      </c>
      <c r="K11" s="1" t="s">
        <v>13</v>
      </c>
      <c r="M11" t="s">
        <v>27</v>
      </c>
      <c r="P11" t="s">
        <v>38</v>
      </c>
    </row>
    <row r="12" spans="6:16" ht="12.75">
      <c r="F12">
        <f>360/F6-0.08313</f>
        <v>203.40557072464586</v>
      </c>
      <c r="J12">
        <f>J6-$J$4+90</f>
        <v>234.9538</v>
      </c>
      <c r="M12">
        <f>MOD(J12+$H$18*F12,360)</f>
        <v>61.98530625909723</v>
      </c>
      <c r="P12">
        <f>B6*SIN(RADIANS(M12))</f>
        <v>0.3722034644481599</v>
      </c>
    </row>
    <row r="13" spans="6:16" ht="12.75">
      <c r="F13">
        <f>360/F7-0.08313</f>
        <v>101.29162430701908</v>
      </c>
      <c r="J13">
        <f>J7-$J$4+90</f>
        <v>190.64350000000002</v>
      </c>
      <c r="M13">
        <f>MOD(J13+$H$18*F13,360)</f>
        <v>285.2365878728869</v>
      </c>
      <c r="P13">
        <f>B7*SIN(RADIANS(M13))</f>
        <v>-0.6472341293846912</v>
      </c>
    </row>
    <row r="14" spans="6:16" ht="12.75">
      <c r="F14">
        <f>360/F8-0.08313</f>
        <v>50.23450003962513</v>
      </c>
      <c r="J14">
        <f>J8-$J$4+90</f>
        <v>79.73590000000002</v>
      </c>
      <c r="M14">
        <f>MOD(J14+$H$18*F14,360)</f>
        <v>308.1101744873491</v>
      </c>
      <c r="P14">
        <f>B8*SIN(RADIANS(M14))</f>
        <v>-0.8419032179860146</v>
      </c>
    </row>
    <row r="15" spans="6:16" ht="12.75">
      <c r="F15">
        <f>360/F9-0.08313</f>
        <v>21.487938882414905</v>
      </c>
      <c r="J15">
        <f>J9-$J$4+90</f>
        <v>125.6902</v>
      </c>
      <c r="M15">
        <f>MOD(J15+$H$18*F15,360)</f>
        <v>69.38695137727382</v>
      </c>
      <c r="P15">
        <f>B9*SIN(RADIANS(M15))</f>
        <v>1.7615319175370057</v>
      </c>
    </row>
    <row r="17" spans="5:8" ht="12.75">
      <c r="E17" t="s">
        <v>18</v>
      </c>
      <c r="H17" t="s">
        <v>25</v>
      </c>
    </row>
    <row r="18" spans="1:17" ht="12.75">
      <c r="A18" s="1" t="s">
        <v>17</v>
      </c>
      <c r="B18">
        <f>B6*COS(RADIANS(M12))/($B$4+B6*SIN(RADIANS(M12)))*1000</f>
        <v>0.25363234479738883</v>
      </c>
      <c r="E18" s="2" t="s">
        <v>19</v>
      </c>
      <c r="F18">
        <f>B18-B19</f>
        <v>0.02754045226735491</v>
      </c>
      <c r="H18" s="11">
        <v>-2.620225649878551</v>
      </c>
      <c r="I18" t="s">
        <v>26</v>
      </c>
      <c r="K18" s="7">
        <f>INT(H18)</f>
        <v>-3</v>
      </c>
      <c r="L18" s="6">
        <f>24*(H18-K18)</f>
        <v>9.114584402914776</v>
      </c>
      <c r="M18" s="8">
        <f>INT(L18)</f>
        <v>9</v>
      </c>
      <c r="N18" s="9">
        <f>ROUND(60*(L18-M18),1)</f>
        <v>6.9</v>
      </c>
      <c r="P18">
        <f>P12-P13</f>
        <v>1.019437593832851</v>
      </c>
      <c r="Q18" t="str">
        <f>IF(ABS(F18)&lt;0.001,IF(P18&lt;0,"First eclipses Second"," Second eclipses First ")," ")</f>
        <v> </v>
      </c>
    </row>
    <row r="19" spans="1:17" ht="12.75">
      <c r="A19" s="1" t="s">
        <v>14</v>
      </c>
      <c r="B19">
        <f>B7*COS(RADIANS(M13))/($B$4+B7*SIN(RADIANS(M13)))*1000</f>
        <v>0.22609189253003392</v>
      </c>
      <c r="E19" s="3" t="s">
        <v>20</v>
      </c>
      <c r="F19">
        <f>B18-B20</f>
        <v>-0.5934967846092462</v>
      </c>
      <c r="H19" s="3"/>
      <c r="P19">
        <f>P12-P14</f>
        <v>1.2141066824341746</v>
      </c>
      <c r="Q19" t="str">
        <f>IF(ABS(F19)&lt;0.001,IF(P19&lt;0,"First eclipses Second"," Second eclipses First ")," ")</f>
        <v> </v>
      </c>
    </row>
    <row r="20" spans="1:17" ht="12.75">
      <c r="A20" s="1" t="s">
        <v>15</v>
      </c>
      <c r="B20">
        <f>B8*COS(RADIANS(M14))/($B$4+B8*SIN(RADIANS(M14)))*1000</f>
        <v>0.847129129406635</v>
      </c>
      <c r="E20" s="3" t="s">
        <v>21</v>
      </c>
      <c r="F20">
        <f>B18-B21</f>
        <v>-0.5934851037643144</v>
      </c>
      <c r="H20" s="3"/>
      <c r="P20">
        <f>P12-P15</f>
        <v>-1.389328453088846</v>
      </c>
      <c r="Q20" t="str">
        <f>IF(ABS(F20)&lt;0.001,IF(P20&lt;0,"First eclipses Second"," Second eclipses First ")," ")</f>
        <v> </v>
      </c>
    </row>
    <row r="21" spans="1:17" ht="12.75">
      <c r="A21" s="1" t="s">
        <v>16</v>
      </c>
      <c r="B21">
        <f>B9*COS(RADIANS(M15))/($B$4+B9*SIN(RADIANS(M15)))*1000</f>
        <v>0.8471174485617032</v>
      </c>
      <c r="E21" s="3" t="s">
        <v>22</v>
      </c>
      <c r="F21">
        <f>B19-B20</f>
        <v>-0.6210372368766011</v>
      </c>
      <c r="H21" s="3"/>
      <c r="P21">
        <f>P13-P14</f>
        <v>0.19466908860132348</v>
      </c>
      <c r="Q21" t="str">
        <f>IF(ABS(F21)&lt;0.001,IF(P21&lt;0,"First eclipses Second"," Second eclipses First ")," ")</f>
        <v> </v>
      </c>
    </row>
    <row r="22" spans="5:17" ht="12.75">
      <c r="E22" s="3" t="s">
        <v>23</v>
      </c>
      <c r="F22">
        <f>B19-B21</f>
        <v>-0.6210255560316693</v>
      </c>
      <c r="H22" s="3"/>
      <c r="P22">
        <f>P13-P15</f>
        <v>-2.4087660469216967</v>
      </c>
      <c r="Q22" t="str">
        <f>IF(ABS(F22)&lt;0.001,IF(P22&lt;0,"First eclipses Second"," Second eclipses First ")," ")</f>
        <v> </v>
      </c>
    </row>
    <row r="23" spans="5:17" ht="12.75">
      <c r="E23" s="3" t="s">
        <v>24</v>
      </c>
      <c r="F23">
        <f>B20-B21</f>
        <v>1.168084493174959E-05</v>
      </c>
      <c r="H23" s="3"/>
      <c r="P23">
        <f>P14-P15</f>
        <v>-2.6034351355230205</v>
      </c>
      <c r="Q23" t="str">
        <f>IF(ABS(F23)&lt;0.001,IF(P23&lt;0,"First eclipses Second"," Second eclipses First ")," ")</f>
        <v>First eclipses Second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LOOKOUT OBSERVATORY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FORBES</dc:creator>
  <cp:keywords/>
  <dc:description/>
  <cp:lastModifiedBy>Keith</cp:lastModifiedBy>
  <dcterms:created xsi:type="dcterms:W3CDTF">2008-05-16T07:04:16Z</dcterms:created>
  <dcterms:modified xsi:type="dcterms:W3CDTF">2019-02-06T10:34:18Z</dcterms:modified>
  <cp:category/>
  <cp:version/>
  <cp:contentType/>
  <cp:contentStatus/>
</cp:coreProperties>
</file>